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120" windowWidth="19395" windowHeight="7620" tabRatio="704"/>
  </bookViews>
  <sheets>
    <sheet name="附件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44525"/>
</workbook>
</file>

<file path=xl/calcChain.xml><?xml version="1.0" encoding="utf-8"?>
<calcChain xmlns="http://schemas.openxmlformats.org/spreadsheetml/2006/main">
  <c r="F9" i="1"/>
  <c r="D9"/>
  <c r="F8"/>
  <c r="D8"/>
  <c r="F23"/>
  <c r="D23"/>
  <c r="F22"/>
  <c r="D22"/>
  <c r="F21"/>
  <c r="D21"/>
  <c r="F20"/>
  <c r="D20"/>
  <c r="F18"/>
  <c r="D18"/>
  <c r="F19"/>
  <c r="D19"/>
  <c r="F17"/>
  <c r="D17"/>
  <c r="F16"/>
  <c r="D16"/>
  <c r="F10"/>
  <c r="D10"/>
  <c r="F15"/>
  <c r="D15"/>
  <c r="F14"/>
  <c r="D14"/>
  <c r="F13"/>
  <c r="D13"/>
  <c r="F12"/>
  <c r="D12"/>
  <c r="F11"/>
  <c r="D11"/>
  <c r="C8"/>
  <c r="F7"/>
  <c r="D7"/>
  <c r="C7" l="1"/>
  <c r="C9"/>
  <c r="C11"/>
  <c r="C12"/>
  <c r="C13"/>
  <c r="C14"/>
  <c r="C15"/>
  <c r="C10"/>
  <c r="C16"/>
  <c r="C17"/>
  <c r="C19"/>
  <c r="C18"/>
  <c r="C20"/>
  <c r="C21"/>
  <c r="C23"/>
  <c r="C22"/>
  <c r="C6"/>
  <c r="G13" l="1"/>
  <c r="G7"/>
  <c r="E13"/>
  <c r="E22"/>
  <c r="E7"/>
  <c r="G22" l="1"/>
  <c r="G23"/>
  <c r="E23"/>
  <c r="G21"/>
  <c r="E21"/>
  <c r="G20"/>
  <c r="E20"/>
  <c r="G18"/>
  <c r="E18"/>
  <c r="G19"/>
  <c r="E19"/>
  <c r="G17"/>
  <c r="E17"/>
  <c r="G16"/>
  <c r="E16"/>
  <c r="G10"/>
  <c r="E10"/>
  <c r="E15"/>
  <c r="E14"/>
  <c r="G12"/>
  <c r="E12"/>
  <c r="G11"/>
  <c r="E11"/>
  <c r="E9"/>
  <c r="G8" l="1"/>
  <c r="G14"/>
  <c r="G15"/>
  <c r="E8" l="1"/>
  <c r="D6"/>
  <c r="E6" s="1"/>
  <c r="G9"/>
  <c r="F6"/>
  <c r="G6" s="1"/>
</calcChain>
</file>

<file path=xl/sharedStrings.xml><?xml version="1.0" encoding="utf-8"?>
<sst xmlns="http://schemas.openxmlformats.org/spreadsheetml/2006/main" count="47" uniqueCount="47">
  <si>
    <t>开工情况</t>
  </si>
  <si>
    <t>竣工情况</t>
  </si>
  <si>
    <t>开工面积</t>
  </si>
  <si>
    <t>开工率</t>
  </si>
  <si>
    <t>竣工面积</t>
  </si>
  <si>
    <t>竣工率</t>
  </si>
  <si>
    <t>湖北省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</si>
  <si>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</si>
  <si>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</si>
  <si>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</si>
  <si>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</si>
  <si>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</si>
  <si>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</si>
  <si>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</si>
  <si>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</si>
  <si>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</si>
  <si>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</si>
  <si>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</si>
  <si>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恩施州</t>
  </si>
  <si>
    <t>随州市</t>
  </si>
  <si>
    <t>仙桃市</t>
  </si>
  <si>
    <t>潜江市</t>
  </si>
  <si>
    <t>神农架林区</t>
  </si>
  <si>
    <t>天门市</t>
  </si>
  <si>
    <t>附件1</t>
    <phoneticPr fontId="1" type="noConversion"/>
  </si>
  <si>
    <t>序号</t>
    <phoneticPr fontId="1" type="noConversion"/>
  </si>
  <si>
    <t>1</t>
    <phoneticPr fontId="1" type="noConversion"/>
  </si>
  <si>
    <t>2</t>
    <phoneticPr fontId="1" type="noConversion"/>
  </si>
  <si>
    <t>3</t>
  </si>
  <si>
    <t>10</t>
  </si>
  <si>
    <t>11</t>
  </si>
  <si>
    <t>14</t>
  </si>
  <si>
    <t>15</t>
  </si>
  <si>
    <t>单位：平方米</t>
    <phoneticPr fontId="1" type="noConversion"/>
  </si>
  <si>
    <t>五年规划建设总面积</t>
    <phoneticPr fontId="1" type="noConversion"/>
  </si>
  <si>
    <t>单位名称</t>
    <phoneticPr fontId="1" type="noConversion"/>
  </si>
  <si>
    <t>截至2016年8月底五年规划校舍建设项目实施进展情况表</t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</si>
  <si>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</si>
  <si>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</si>
  <si>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</si>
  <si>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</si>
  <si>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</si>
  <si>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13</t>
    <phoneticPr fontId="1" type="noConversion"/>
  </si>
  <si>
    <t>12</t>
    <phoneticPr fontId="1" type="noConversion"/>
  </si>
  <si>
    <t>17</t>
    <phoneticPr fontId="1" type="noConversion"/>
  </si>
  <si>
    <t>16</t>
    <phoneticPr fontId="1" type="noConversion"/>
  </si>
  <si>
    <t>4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</si>
</sst>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;[Red]\-0\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quotePrefix="1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0" fontId="0" fillId="0" borderId="2" xfId="0" applyNumberFormat="1" applyFill="1" applyBorder="1" applyAlignment="1" applyProtection="1">
      <alignment horizontal="center" vertical="center"/>
    </xf>
    <xf numFmtId="176" fontId="0" fillId="0" borderId="2" xfId="0" applyNumberFormat="1" applyFill="1" applyBorder="1" applyAlignment="1" applyProtection="1">
      <alignment horizontal="center" vertical="center"/>
    </xf>
    <xf numFmtId="0" fontId="4" fillId="0" borderId="2" xfId="0" quotePrefix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10" fontId="0" fillId="0" borderId="2" xfId="0" applyNumberFormat="1" applyFill="1" applyBorder="1" applyAlignment="1" applyProtection="1">
      <alignment horizontal="center" vertical="center"/>
    </xf>
    <xf numFmtId="176" fontId="0" fillId="0" borderId="2" xfId="0" applyNumberForma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7;&#26680;&#27719;&#24635;/001&#20840;&#38754;&#25913;&#34180;&#35268;&#21010;&#23436;&#25104;&#24773;&#20917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32593;&#19978;&#23548;&#20986;&#25968;&#25454;/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593;&#19978;&#23548;&#20986;&#25968;&#25454;/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32593;&#19978;&#23548;&#20986;&#25968;&#25454;/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32593;&#19978;&#23548;&#20986;&#25968;&#25454;/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32593;&#19978;&#23548;&#20986;&#25968;&#25454;/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32593;&#19978;&#23548;&#20986;&#25968;&#25454;/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32593;&#19978;&#23548;&#20986;&#25968;&#25454;/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32593;&#19978;&#23548;&#20986;&#25968;&#25454;/1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32593;&#19978;&#23548;&#20986;&#25968;&#25454;/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2593;&#19978;&#23548;&#20986;&#25968;&#25454;/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2593;&#19978;&#23548;&#20986;&#25968;&#25454;/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2593;&#19978;&#23548;&#20986;&#25968;&#25454;/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2593;&#19978;&#23548;&#20986;&#25968;&#25454;/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2593;&#19978;&#23548;&#20986;&#25968;&#25454;/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2593;&#19978;&#23548;&#20986;&#25968;&#25454;/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32593;&#19978;&#23548;&#20986;&#25968;&#25454;/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32593;&#19978;&#23548;&#20986;&#25968;&#25454;/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校舍"/>
      <sheetName val="运动场"/>
      <sheetName val="附属设施"/>
      <sheetName val="设备"/>
    </sheetNames>
    <sheetDataSet>
      <sheetData sheetId="0">
        <row r="5">
          <cell r="E5">
            <v>11549964</v>
          </cell>
        </row>
        <row r="6">
          <cell r="E6">
            <v>549746</v>
          </cell>
        </row>
        <row r="7">
          <cell r="E7">
            <v>644144</v>
          </cell>
        </row>
        <row r="8">
          <cell r="E8">
            <v>1035099</v>
          </cell>
        </row>
        <row r="9">
          <cell r="E9">
            <v>983404</v>
          </cell>
        </row>
        <row r="10">
          <cell r="E10">
            <v>1324754</v>
          </cell>
        </row>
        <row r="11">
          <cell r="E11">
            <v>208161</v>
          </cell>
        </row>
        <row r="12">
          <cell r="E12">
            <v>489289</v>
          </cell>
        </row>
        <row r="13">
          <cell r="E13">
            <v>799556</v>
          </cell>
        </row>
        <row r="14">
          <cell r="E14">
            <v>1027860</v>
          </cell>
        </row>
        <row r="15">
          <cell r="E15">
            <v>1715642</v>
          </cell>
        </row>
        <row r="16">
          <cell r="E16">
            <v>751673</v>
          </cell>
        </row>
        <row r="17">
          <cell r="E17">
            <v>900649</v>
          </cell>
        </row>
        <row r="18">
          <cell r="E18">
            <v>398244</v>
          </cell>
        </row>
        <row r="19">
          <cell r="E19">
            <v>300384</v>
          </cell>
        </row>
        <row r="20">
          <cell r="E20">
            <v>172653</v>
          </cell>
        </row>
        <row r="21">
          <cell r="E21">
            <v>44850</v>
          </cell>
        </row>
        <row r="22">
          <cell r="E22">
            <v>203856</v>
          </cell>
        </row>
      </sheetData>
      <sheetData sheetId="1"/>
      <sheetData sheetId="2"/>
      <sheetData sheetId="3">
        <row r="6">
          <cell r="C6">
            <v>521143.49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表一月报基表"/>
      <sheetName val="表二中央薄改专项资金项目实进展情况"/>
    </sheetNames>
    <sheetDataSet>
      <sheetData sheetId="0">
        <row r="48">
          <cell r="H48">
            <v>607204</v>
          </cell>
        </row>
        <row r="53">
          <cell r="H53">
            <v>538553</v>
          </cell>
        </row>
      </sheetData>
      <sheetData sheetId="1">
        <row r="6">
          <cell r="I6">
            <v>43830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表一月报基表"/>
      <sheetName val="表二中央薄改专项资金项目实进展情况"/>
    </sheetNames>
    <sheetDataSet>
      <sheetData sheetId="0">
        <row r="48">
          <cell r="H48">
            <v>952670</v>
          </cell>
        </row>
        <row r="53">
          <cell r="H53">
            <v>856949</v>
          </cell>
        </row>
      </sheetData>
      <sheetData sheetId="1">
        <row r="6">
          <cell r="I6">
            <v>168643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表一月报基表"/>
      <sheetName val="表二中央薄改专项资金项目实进展情况"/>
    </sheetNames>
    <sheetDataSet>
      <sheetData sheetId="0">
        <row r="48">
          <cell r="H48">
            <v>469430</v>
          </cell>
        </row>
        <row r="53">
          <cell r="H53">
            <v>371725</v>
          </cell>
        </row>
      </sheetData>
      <sheetData sheetId="1">
        <row r="6">
          <cell r="I6">
            <v>54732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表一月报基表"/>
      <sheetName val="表二中央薄改专项资金项目实进展情况"/>
    </sheetNames>
    <sheetDataSet>
      <sheetData sheetId="0">
        <row r="48">
          <cell r="H48">
            <v>359555</v>
          </cell>
        </row>
        <row r="53">
          <cell r="H53">
            <v>303744</v>
          </cell>
        </row>
      </sheetData>
      <sheetData sheetId="1">
        <row r="6">
          <cell r="I6">
            <v>12832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表一月报基表"/>
      <sheetName val="表二中央薄改专项资金项目实进展情况"/>
    </sheetNames>
    <sheetDataSet>
      <sheetData sheetId="0">
        <row r="48">
          <cell r="H48">
            <v>477477</v>
          </cell>
        </row>
        <row r="53">
          <cell r="H53">
            <v>319135</v>
          </cell>
        </row>
      </sheetData>
      <sheetData sheetId="1">
        <row r="6">
          <cell r="I6">
            <v>80559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表一月报基表"/>
      <sheetName val="表二中央薄改专项资金项目实进展情况"/>
    </sheetNames>
    <sheetDataSet>
      <sheetData sheetId="0">
        <row r="48">
          <cell r="H48">
            <v>299649</v>
          </cell>
        </row>
        <row r="53">
          <cell r="H53">
            <v>259875</v>
          </cell>
        </row>
      </sheetData>
      <sheetData sheetId="1">
        <row r="6">
          <cell r="I6">
            <v>25735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表一月报基表"/>
      <sheetName val="表二中央薄改专项资金项目实进展情况"/>
    </sheetNames>
    <sheetDataSet>
      <sheetData sheetId="0">
        <row r="48">
          <cell r="H48">
            <v>86446</v>
          </cell>
        </row>
        <row r="53">
          <cell r="H53">
            <v>75793</v>
          </cell>
        </row>
      </sheetData>
      <sheetData sheetId="1">
        <row r="6">
          <cell r="I6">
            <v>12227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表一月报基表"/>
      <sheetName val="表二中央薄改专项资金项目实进展情况"/>
    </sheetNames>
    <sheetDataSet>
      <sheetData sheetId="0">
        <row r="48">
          <cell r="H48">
            <v>150957</v>
          </cell>
        </row>
        <row r="53">
          <cell r="H53">
            <v>125982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表一月报基表"/>
      <sheetName val="表二中央薄改专项资金项目实进展情况"/>
    </sheetNames>
    <sheetDataSet>
      <sheetData sheetId="0">
        <row r="48">
          <cell r="H48">
            <v>22881</v>
          </cell>
        </row>
        <row r="53">
          <cell r="H53">
            <v>14627</v>
          </cell>
        </row>
      </sheetData>
      <sheetData sheetId="1">
        <row r="6">
          <cell r="I6">
            <v>4107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一月报基表"/>
      <sheetName val="表二中央薄改专项资金项目实进展情况"/>
    </sheetNames>
    <sheetDataSet>
      <sheetData sheetId="0">
        <row r="48">
          <cell r="H48">
            <v>399412</v>
          </cell>
        </row>
        <row r="53">
          <cell r="H53">
            <v>360067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一月报基表"/>
      <sheetName val="表二中央薄改专项资金项目实进展情况"/>
    </sheetNames>
    <sheetDataSet>
      <sheetData sheetId="0">
        <row r="48">
          <cell r="H48">
            <v>366277</v>
          </cell>
        </row>
        <row r="53">
          <cell r="H53">
            <v>311011</v>
          </cell>
        </row>
      </sheetData>
      <sheetData sheetId="1">
        <row r="6">
          <cell r="I6">
            <v>6200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表一月报基表"/>
      <sheetName val="表二中央薄改专项资金项目实进展情况"/>
    </sheetNames>
    <sheetDataSet>
      <sheetData sheetId="0">
        <row r="48">
          <cell r="H48">
            <v>622591</v>
          </cell>
        </row>
        <row r="53">
          <cell r="H53">
            <v>572876</v>
          </cell>
        </row>
      </sheetData>
      <sheetData sheetId="1">
        <row r="6">
          <cell r="I6">
            <v>52475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表一月报基表"/>
      <sheetName val="表二中央薄改专项资金项目实进展情况"/>
    </sheetNames>
    <sheetDataSet>
      <sheetData sheetId="0">
        <row r="48">
          <cell r="H48">
            <v>714254</v>
          </cell>
        </row>
        <row r="53">
          <cell r="H53">
            <v>593377</v>
          </cell>
        </row>
      </sheetData>
      <sheetData sheetId="1">
        <row r="6">
          <cell r="I6">
            <v>54409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表一月报基表"/>
      <sheetName val="表二中央薄改专项资金项目实进展情况"/>
    </sheetNames>
    <sheetDataSet>
      <sheetData sheetId="0">
        <row r="48">
          <cell r="H48">
            <v>575527</v>
          </cell>
        </row>
        <row r="53">
          <cell r="H53">
            <v>528855</v>
          </cell>
        </row>
      </sheetData>
      <sheetData sheetId="1">
        <row r="6">
          <cell r="I6">
            <v>65157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表一月报基表"/>
      <sheetName val="表二中央薄改专项资金项目实进展情况"/>
    </sheetNames>
    <sheetDataSet>
      <sheetData sheetId="0">
        <row r="48">
          <cell r="H48">
            <v>837143</v>
          </cell>
        </row>
        <row r="53">
          <cell r="H53">
            <v>752653</v>
          </cell>
        </row>
      </sheetData>
      <sheetData sheetId="1">
        <row r="6">
          <cell r="I6">
            <v>76298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一月报基表"/>
      <sheetName val="表二中央薄改专项资金项目实进展情况"/>
    </sheetNames>
    <sheetDataSet>
      <sheetData sheetId="0">
        <row r="48">
          <cell r="H48">
            <v>168921</v>
          </cell>
        </row>
        <row r="53">
          <cell r="H53">
            <v>151688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表一月报基表"/>
      <sheetName val="表二中央薄改专项资金项目实进展情况"/>
    </sheetNames>
    <sheetDataSet>
      <sheetData sheetId="0">
        <row r="48">
          <cell r="H48">
            <v>323216</v>
          </cell>
        </row>
        <row r="53">
          <cell r="H53">
            <v>247302</v>
          </cell>
        </row>
      </sheetData>
      <sheetData sheetId="1">
        <row r="6">
          <cell r="I6">
            <v>12600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abSelected="1" workbookViewId="0">
      <selection activeCell="A7" sqref="A7:XFD23"/>
    </sheetView>
  </sheetViews>
  <sheetFormatPr defaultRowHeight="13.5"/>
  <cols>
    <col min="2" max="2" width="16.5" customWidth="1"/>
    <col min="3" max="3" width="17" customWidth="1"/>
    <col min="4" max="7" width="14.5" customWidth="1"/>
  </cols>
  <sheetData>
    <row r="1" spans="1:7" s="1" customFormat="1" ht="17.25" customHeight="1">
      <c r="A1" s="1" t="s">
        <v>24</v>
      </c>
    </row>
    <row r="2" spans="1:7" ht="35.25" customHeight="1">
      <c r="A2" s="17" t="s">
        <v>36</v>
      </c>
      <c r="B2" s="18"/>
      <c r="C2" s="18"/>
      <c r="D2" s="18"/>
      <c r="E2" s="18"/>
      <c r="F2" s="18"/>
      <c r="G2" s="18"/>
    </row>
    <row r="3" spans="1:7" ht="20.25">
      <c r="A3" s="6"/>
      <c r="B3" s="6"/>
      <c r="C3" s="6"/>
      <c r="D3" s="6"/>
      <c r="E3" s="6"/>
      <c r="G3" s="14" t="s">
        <v>33</v>
      </c>
    </row>
    <row r="4" spans="1:7" ht="26.25" customHeight="1">
      <c r="A4" s="19" t="s">
        <v>25</v>
      </c>
      <c r="B4" s="20" t="s">
        <v>35</v>
      </c>
      <c r="C4" s="15" t="s">
        <v>34</v>
      </c>
      <c r="D4" s="20" t="s">
        <v>0</v>
      </c>
      <c r="E4" s="20"/>
      <c r="F4" s="20" t="s">
        <v>1</v>
      </c>
      <c r="G4" s="20"/>
    </row>
    <row r="5" spans="1:7" ht="18" customHeight="1">
      <c r="A5" s="19"/>
      <c r="B5" s="20"/>
      <c r="C5" s="16"/>
      <c r="D5" s="4" t="s">
        <v>2</v>
      </c>
      <c r="E5" s="5" t="s">
        <v>3</v>
      </c>
      <c r="F5" s="11" t="s">
        <v>4</v>
      </c>
      <c r="G5" s="11" t="s">
        <v>5</v>
      </c>
    </row>
    <row r="6" spans="1:7" ht="32.1" customHeight="1">
      <c r="A6" s="9"/>
      <c r="B6" s="10" t="s">
        <v>6</v>
      </c>
      <c r="C6" s="8">
        <f>[1]校舍!$E5</f>
        <v>11549964</v>
      </c>
      <c r="D6" s="13">
        <f>SUM(D7:D23)</f>
        <v>7433610</v>
      </c>
      <c r="E6" s="7">
        <f t="shared" ref="E6:E23" si="0">IFERROR(D6/C6,"")</f>
        <v>0.64360460344291981</v>
      </c>
      <c r="F6" s="13">
        <f>SUM(F7:F23)</f>
        <v>6384212</v>
      </c>
      <c r="G6" s="12">
        <f t="shared" ref="G6:G23" si="1">IFERROR(F6/C6,"")</f>
        <v>0.55274735055451252</v>
      </c>
    </row>
    <row r="7" spans="1:7" ht="32.1" customHeight="1">
      <c r="A7" s="2" t="s">
        <v>26</v>
      </c>
      <c r="B7" s="3" t="s">
        <v>7</v>
      </c>
      <c r="C7" s="13">
        <f>[1]校舍!$E6</f>
        <v>549746</v>
      </c>
      <c r="D7" s="13">
        <f>[2]表一月报基表!$H$48</f>
        <v>399412</v>
      </c>
      <c r="E7" s="12">
        <f t="shared" si="0"/>
        <v>0.72653916536000263</v>
      </c>
      <c r="F7" s="13">
        <f>[2]表一月报基表!$H$53</f>
        <v>360067</v>
      </c>
      <c r="G7" s="12">
        <f t="shared" si="1"/>
        <v>0.65496974966620947</v>
      </c>
    </row>
    <row r="8" spans="1:7" ht="32.1" customHeight="1">
      <c r="A8" s="2" t="s">
        <v>27</v>
      </c>
      <c r="B8" s="3" t="s">
        <v>8</v>
      </c>
      <c r="C8" s="13">
        <f>[1]校舍!$E7</f>
        <v>644144</v>
      </c>
      <c r="D8" s="13">
        <f>[3]表一月报基表!$H$48</f>
        <v>366277</v>
      </c>
      <c r="E8" s="12">
        <f t="shared" si="0"/>
        <v>0.56862595941280214</v>
      </c>
      <c r="F8" s="13">
        <f>[3]表一月报基表!$H$53</f>
        <v>311011</v>
      </c>
      <c r="G8" s="12">
        <f t="shared" si="1"/>
        <v>0.48282837377977594</v>
      </c>
    </row>
    <row r="9" spans="1:7" ht="32.1" customHeight="1">
      <c r="A9" s="2" t="s">
        <v>28</v>
      </c>
      <c r="B9" s="3" t="s">
        <v>9</v>
      </c>
      <c r="C9" s="13">
        <f>[1]校舍!$E8</f>
        <v>1035099</v>
      </c>
      <c r="D9" s="13">
        <f>[4]表一月报基表!$H$48</f>
        <v>622591</v>
      </c>
      <c r="E9" s="12">
        <f t="shared" si="0"/>
        <v>0.60147966523008911</v>
      </c>
      <c r="F9" s="13">
        <f>[4]表一月报基表!$H$53</f>
        <v>572876</v>
      </c>
      <c r="G9" s="12">
        <f t="shared" si="1"/>
        <v>0.55345044290449508</v>
      </c>
    </row>
    <row r="10" spans="1:7" ht="32.1" customHeight="1">
      <c r="A10" s="2" t="s">
        <v>46</v>
      </c>
      <c r="B10" s="3" t="s">
        <v>15</v>
      </c>
      <c r="C10" s="13">
        <f>[1]校舍!$E14</f>
        <v>1027860</v>
      </c>
      <c r="D10" s="13">
        <f>[5]表一月报基表!$H$48</f>
        <v>714254</v>
      </c>
      <c r="E10" s="12">
        <f t="shared" si="0"/>
        <v>0.69489424629813401</v>
      </c>
      <c r="F10" s="13">
        <f>[5]表一月报基表!$H$53</f>
        <v>593377</v>
      </c>
      <c r="G10" s="12">
        <f t="shared" si="1"/>
        <v>0.57729360029576016</v>
      </c>
    </row>
    <row r="11" spans="1:7" ht="32.1" customHeight="1">
      <c r="A11" s="2" t="s">
        <v>37</v>
      </c>
      <c r="B11" s="3" t="s">
        <v>10</v>
      </c>
      <c r="C11" s="13">
        <f>[1]校舍!$E9</f>
        <v>983404</v>
      </c>
      <c r="D11" s="13">
        <f>[6]表一月报基表!$H$48</f>
        <v>575527</v>
      </c>
      <c r="E11" s="12">
        <f t="shared" si="0"/>
        <v>0.58523963701591619</v>
      </c>
      <c r="F11" s="13">
        <f>[6]表一月报基表!$H$53</f>
        <v>528855</v>
      </c>
      <c r="G11" s="12">
        <f t="shared" si="1"/>
        <v>0.53777999682734667</v>
      </c>
    </row>
    <row r="12" spans="1:7" ht="32.1" customHeight="1">
      <c r="A12" s="2" t="s">
        <v>38</v>
      </c>
      <c r="B12" s="3" t="s">
        <v>11</v>
      </c>
      <c r="C12" s="13">
        <f>[1]校舍!$E10</f>
        <v>1324754</v>
      </c>
      <c r="D12" s="13">
        <f>[7]表一月报基表!$H$48</f>
        <v>837143</v>
      </c>
      <c r="E12" s="12">
        <f t="shared" si="0"/>
        <v>0.63192336086548895</v>
      </c>
      <c r="F12" s="13">
        <f>[7]表一月报基表!$H$53</f>
        <v>752653</v>
      </c>
      <c r="G12" s="12">
        <f t="shared" si="1"/>
        <v>0.56814548210460203</v>
      </c>
    </row>
    <row r="13" spans="1:7" ht="32.1" customHeight="1">
      <c r="A13" s="2" t="s">
        <v>39</v>
      </c>
      <c r="B13" s="3" t="s">
        <v>12</v>
      </c>
      <c r="C13" s="13">
        <f>[1]校舍!$E11</f>
        <v>208161</v>
      </c>
      <c r="D13" s="13">
        <f>[8]表一月报基表!$H$48</f>
        <v>168921</v>
      </c>
      <c r="E13" s="12">
        <f t="shared" si="0"/>
        <v>0.81149206623719139</v>
      </c>
      <c r="F13" s="13">
        <f>[8]表一月报基表!$H$53</f>
        <v>151688</v>
      </c>
      <c r="G13" s="12">
        <f t="shared" si="1"/>
        <v>0.72870518492897329</v>
      </c>
    </row>
    <row r="14" spans="1:7" ht="32.1" customHeight="1">
      <c r="A14" s="2" t="s">
        <v>40</v>
      </c>
      <c r="B14" s="3" t="s">
        <v>13</v>
      </c>
      <c r="C14" s="13">
        <f>[1]校舍!$E12</f>
        <v>489289</v>
      </c>
      <c r="D14" s="13">
        <f>[9]表一月报基表!$H$48</f>
        <v>323216</v>
      </c>
      <c r="E14" s="12">
        <f t="shared" si="0"/>
        <v>0.6605830092235877</v>
      </c>
      <c r="F14" s="13">
        <f>[9]表一月报基表!$H$53</f>
        <v>247302</v>
      </c>
      <c r="G14" s="12">
        <f t="shared" si="1"/>
        <v>0.50543135038801201</v>
      </c>
    </row>
    <row r="15" spans="1:7" ht="32.1" customHeight="1">
      <c r="A15" s="2" t="s">
        <v>41</v>
      </c>
      <c r="B15" s="3" t="s">
        <v>14</v>
      </c>
      <c r="C15" s="13">
        <f>[1]校舍!$E13</f>
        <v>799556</v>
      </c>
      <c r="D15" s="13">
        <f>[10]表一月报基表!$H$48</f>
        <v>607204</v>
      </c>
      <c r="E15" s="12">
        <f t="shared" si="0"/>
        <v>0.75942648169734206</v>
      </c>
      <c r="F15" s="13">
        <f>[10]表一月报基表!$H$53</f>
        <v>538553</v>
      </c>
      <c r="G15" s="12">
        <f t="shared" si="1"/>
        <v>0.67356507861863335</v>
      </c>
    </row>
    <row r="16" spans="1:7" ht="32.1" customHeight="1">
      <c r="A16" s="2" t="s">
        <v>29</v>
      </c>
      <c r="B16" s="3" t="s">
        <v>16</v>
      </c>
      <c r="C16" s="13">
        <f>[1]校舍!$E15</f>
        <v>1715642</v>
      </c>
      <c r="D16" s="13">
        <f>[11]表一月报基表!$H$48</f>
        <v>952670</v>
      </c>
      <c r="E16" s="12">
        <f t="shared" si="0"/>
        <v>0.55528484380774079</v>
      </c>
      <c r="F16" s="13">
        <f>[11]表一月报基表!$H$53</f>
        <v>856949</v>
      </c>
      <c r="G16" s="12">
        <f t="shared" si="1"/>
        <v>0.49949173545529896</v>
      </c>
    </row>
    <row r="17" spans="1:7" ht="32.1" customHeight="1">
      <c r="A17" s="2" t="s">
        <v>30</v>
      </c>
      <c r="B17" s="3" t="s">
        <v>17</v>
      </c>
      <c r="C17" s="13">
        <f>[1]校舍!$E16</f>
        <v>751673</v>
      </c>
      <c r="D17" s="13">
        <f>[12]表一月报基表!$H$48</f>
        <v>469430</v>
      </c>
      <c r="E17" s="12">
        <f t="shared" si="0"/>
        <v>0.62451358502966048</v>
      </c>
      <c r="F17" s="13">
        <f>[12]表一月报基表!$H$53</f>
        <v>371725</v>
      </c>
      <c r="G17" s="12">
        <f t="shared" si="1"/>
        <v>0.49453020129763875</v>
      </c>
    </row>
    <row r="18" spans="1:7" ht="32.1" customHeight="1">
      <c r="A18" s="2" t="s">
        <v>43</v>
      </c>
      <c r="B18" s="3" t="s">
        <v>19</v>
      </c>
      <c r="C18" s="13">
        <f>[1]校舍!$E18</f>
        <v>398244</v>
      </c>
      <c r="D18" s="13">
        <f>[13]表一月报基表!$H$48</f>
        <v>359555</v>
      </c>
      <c r="E18" s="12">
        <f t="shared" si="0"/>
        <v>0.90285101596006467</v>
      </c>
      <c r="F18" s="13">
        <f>[13]表一月报基表!$H$53</f>
        <v>303744</v>
      </c>
      <c r="G18" s="12">
        <f t="shared" si="1"/>
        <v>0.76270828939042401</v>
      </c>
    </row>
    <row r="19" spans="1:7" ht="32.1" customHeight="1">
      <c r="A19" s="2" t="s">
        <v>42</v>
      </c>
      <c r="B19" s="3" t="s">
        <v>18</v>
      </c>
      <c r="C19" s="13">
        <f>[1]校舍!$E17</f>
        <v>900649</v>
      </c>
      <c r="D19" s="13">
        <f>[14]表一月报基表!$H$48</f>
        <v>477477</v>
      </c>
      <c r="E19" s="12">
        <f t="shared" si="0"/>
        <v>0.53014770459968308</v>
      </c>
      <c r="F19" s="13">
        <f>[14]表一月报基表!$H$53</f>
        <v>319135</v>
      </c>
      <c r="G19" s="12">
        <f t="shared" si="1"/>
        <v>0.35433892670729661</v>
      </c>
    </row>
    <row r="20" spans="1:7" ht="32.1" customHeight="1">
      <c r="A20" s="2" t="s">
        <v>31</v>
      </c>
      <c r="B20" s="3" t="s">
        <v>20</v>
      </c>
      <c r="C20" s="13">
        <f>[1]校舍!$E19</f>
        <v>300384</v>
      </c>
      <c r="D20" s="13">
        <f>[15]表一月报基表!$H$48</f>
        <v>299649</v>
      </c>
      <c r="E20" s="12">
        <f t="shared" si="0"/>
        <v>0.99755313199105144</v>
      </c>
      <c r="F20" s="13">
        <f>[15]表一月报基表!$H$53</f>
        <v>259875</v>
      </c>
      <c r="G20" s="12">
        <f t="shared" si="1"/>
        <v>0.86514261744966447</v>
      </c>
    </row>
    <row r="21" spans="1:7" ht="32.1" customHeight="1">
      <c r="A21" s="2" t="s">
        <v>32</v>
      </c>
      <c r="B21" s="3" t="s">
        <v>21</v>
      </c>
      <c r="C21" s="13">
        <f>[1]校舍!$E20</f>
        <v>172653</v>
      </c>
      <c r="D21" s="13">
        <f>[16]表一月报基表!$H$48</f>
        <v>86446</v>
      </c>
      <c r="E21" s="12">
        <f t="shared" si="0"/>
        <v>0.5006921397253451</v>
      </c>
      <c r="F21" s="13">
        <f>[16]表一月报基表!$H$53</f>
        <v>75793</v>
      </c>
      <c r="G21" s="12">
        <f t="shared" si="1"/>
        <v>0.43899034479563054</v>
      </c>
    </row>
    <row r="22" spans="1:7" ht="32.1" customHeight="1">
      <c r="A22" s="2" t="s">
        <v>45</v>
      </c>
      <c r="B22" s="3" t="s">
        <v>23</v>
      </c>
      <c r="C22" s="13">
        <f>[1]校舍!$E22</f>
        <v>203856</v>
      </c>
      <c r="D22" s="13">
        <f>[17]表一月报基表!$H$48</f>
        <v>150957</v>
      </c>
      <c r="E22" s="12">
        <f t="shared" si="0"/>
        <v>0.7405080056510478</v>
      </c>
      <c r="F22" s="13">
        <f>[17]表一月报基表!$H$53</f>
        <v>125982</v>
      </c>
      <c r="G22" s="12">
        <f t="shared" si="1"/>
        <v>0.61799505533317634</v>
      </c>
    </row>
    <row r="23" spans="1:7" ht="32.1" customHeight="1">
      <c r="A23" s="2" t="s">
        <v>44</v>
      </c>
      <c r="B23" s="3" t="s">
        <v>22</v>
      </c>
      <c r="C23" s="13">
        <f>[1]校舍!$E21</f>
        <v>44850</v>
      </c>
      <c r="D23" s="13">
        <f>[18]表一月报基表!$H$48</f>
        <v>22881</v>
      </c>
      <c r="E23" s="12">
        <f t="shared" si="0"/>
        <v>0.5101672240802676</v>
      </c>
      <c r="F23" s="13">
        <f>[18]表一月报基表!$H$53</f>
        <v>14627</v>
      </c>
      <c r="G23" s="12">
        <f t="shared" si="1"/>
        <v>0.3261315496098105</v>
      </c>
    </row>
  </sheetData>
  <sortState ref="A7:I23">
    <sortCondition ref="A7:A23"/>
  </sortState>
  <mergeCells count="6">
    <mergeCell ref="C4:C5"/>
    <mergeCell ref="A2:G2"/>
    <mergeCell ref="A4:A5"/>
    <mergeCell ref="B4:B5"/>
    <mergeCell ref="D4:E4"/>
    <mergeCell ref="F4:G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2016-10-09T03:17:03Z</cp:lastPrinted>
  <dcterms:created xsi:type="dcterms:W3CDTF">2015-09-21T08:52:54Z</dcterms:created>
  <dcterms:modified xsi:type="dcterms:W3CDTF">2016-10-21T02:20:30Z</dcterms:modified>
</cp:coreProperties>
</file>